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er\Dropbox\My Building new\2022 ენუქიძის საწყობის მიშენება სენდვიჩ\"/>
    </mc:Choice>
  </mc:AlternateContent>
  <xr:revisionPtr revIDLastSave="0" documentId="13_ncr:1_{A800A4CF-AF9E-4877-B5A7-2764FC82DC57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 (4)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4" l="1"/>
  <c r="F46" i="4"/>
  <c r="F44" i="4"/>
  <c r="F42" i="4"/>
  <c r="F31" i="4"/>
  <c r="F38" i="4" s="1"/>
  <c r="F34" i="4"/>
  <c r="L23" i="4"/>
  <c r="J23" i="4"/>
  <c r="H23" i="4"/>
  <c r="F21" i="4"/>
  <c r="F13" i="4"/>
  <c r="M23" i="4" l="1"/>
  <c r="L48" i="4"/>
  <c r="J48" i="4"/>
  <c r="H48" i="4"/>
  <c r="F9" i="4"/>
  <c r="J29" i="4"/>
  <c r="F27" i="4"/>
  <c r="F7" i="4"/>
  <c r="M48" i="4" l="1"/>
  <c r="H29" i="4"/>
  <c r="L29" i="4"/>
  <c r="H36" i="4"/>
  <c r="L35" i="4"/>
  <c r="L50" i="4"/>
  <c r="L46" i="4"/>
  <c r="L42" i="4"/>
  <c r="H44" i="4"/>
  <c r="L24" i="4"/>
  <c r="F26" i="4"/>
  <c r="J26" i="4" s="1"/>
  <c r="F25" i="4"/>
  <c r="L25" i="4" s="1"/>
  <c r="F22" i="4"/>
  <c r="J22" i="4" s="1"/>
  <c r="L21" i="4"/>
  <c r="J21" i="4"/>
  <c r="H21" i="4"/>
  <c r="L37" i="4"/>
  <c r="L36" i="4"/>
  <c r="J35" i="4"/>
  <c r="L34" i="4"/>
  <c r="H33" i="4"/>
  <c r="L32" i="4"/>
  <c r="J15" i="4"/>
  <c r="H16" i="4"/>
  <c r="F18" i="4"/>
  <c r="H18" i="4" s="1"/>
  <c r="F17" i="4"/>
  <c r="J17" i="4" s="1"/>
  <c r="F14" i="4"/>
  <c r="L14" i="4" s="1"/>
  <c r="F12" i="4"/>
  <c r="L12" i="4" s="1"/>
  <c r="L11" i="4"/>
  <c r="J11" i="4"/>
  <c r="H11" i="4"/>
  <c r="J19" i="4"/>
  <c r="L27" i="4"/>
  <c r="L9" i="4"/>
  <c r="J7" i="4"/>
  <c r="L13" i="4"/>
  <c r="J13" i="4"/>
  <c r="H13" i="4"/>
  <c r="M29" i="4" l="1"/>
  <c r="L33" i="4"/>
  <c r="J36" i="4"/>
  <c r="M36" i="4" s="1"/>
  <c r="H34" i="4"/>
  <c r="J33" i="4"/>
  <c r="J34" i="4"/>
  <c r="H37" i="4"/>
  <c r="H32" i="4"/>
  <c r="J37" i="4"/>
  <c r="J32" i="4"/>
  <c r="H35" i="4"/>
  <c r="M35" i="4" s="1"/>
  <c r="H46" i="4"/>
  <c r="J46" i="4"/>
  <c r="M46" i="4" s="1"/>
  <c r="J50" i="4"/>
  <c r="H50" i="4"/>
  <c r="H42" i="4"/>
  <c r="J42" i="4"/>
  <c r="L44" i="4"/>
  <c r="J44" i="4"/>
  <c r="H24" i="4"/>
  <c r="J24" i="4"/>
  <c r="J31" i="4"/>
  <c r="M21" i="4"/>
  <c r="L22" i="4"/>
  <c r="L26" i="4"/>
  <c r="H25" i="4"/>
  <c r="H22" i="4"/>
  <c r="J25" i="4"/>
  <c r="H26" i="4"/>
  <c r="L16" i="4"/>
  <c r="J16" i="4"/>
  <c r="H14" i="4"/>
  <c r="H15" i="4"/>
  <c r="L15" i="4"/>
  <c r="J14" i="4"/>
  <c r="J18" i="4"/>
  <c r="L18" i="4"/>
  <c r="L17" i="4"/>
  <c r="H17" i="4"/>
  <c r="H12" i="4"/>
  <c r="J12" i="4"/>
  <c r="M11" i="4"/>
  <c r="L19" i="4"/>
  <c r="H19" i="4"/>
  <c r="H27" i="4"/>
  <c r="J27" i="4"/>
  <c r="H9" i="4"/>
  <c r="J9" i="4"/>
  <c r="H7" i="4"/>
  <c r="L7" i="4"/>
  <c r="M13" i="4"/>
  <c r="M37" i="4" l="1"/>
  <c r="M32" i="4"/>
  <c r="M33" i="4"/>
  <c r="M34" i="4"/>
  <c r="M42" i="4"/>
  <c r="M44" i="4"/>
  <c r="M50" i="4"/>
  <c r="M24" i="4"/>
  <c r="F40" i="4"/>
  <c r="H40" i="4" s="1"/>
  <c r="L31" i="4"/>
  <c r="H31" i="4"/>
  <c r="M25" i="4"/>
  <c r="M22" i="4"/>
  <c r="M26" i="4"/>
  <c r="M12" i="4"/>
  <c r="M14" i="4"/>
  <c r="M16" i="4"/>
  <c r="M19" i="4"/>
  <c r="M15" i="4"/>
  <c r="M17" i="4"/>
  <c r="M18" i="4"/>
  <c r="M9" i="4"/>
  <c r="M27" i="4"/>
  <c r="M7" i="4"/>
  <c r="L38" i="4" l="1"/>
  <c r="J38" i="4"/>
  <c r="H38" i="4"/>
  <c r="J40" i="4"/>
  <c r="M31" i="4"/>
  <c r="H52" i="4"/>
  <c r="L40" i="4"/>
  <c r="M40" i="4" s="1"/>
  <c r="J52" i="4" l="1"/>
  <c r="M38" i="4"/>
  <c r="M52" i="4" s="1"/>
  <c r="M53" i="4" s="1"/>
  <c r="M54" i="4" s="1"/>
  <c r="M55" i="4" s="1"/>
  <c r="M56" i="4" s="1"/>
  <c r="M57" i="4" s="1"/>
  <c r="M58" i="4" s="1"/>
  <c r="M59" i="4" s="1"/>
  <c r="M60" i="4" s="1"/>
  <c r="L52" i="4"/>
</calcChain>
</file>

<file path=xl/sharedStrings.xml><?xml version="1.0" encoding="utf-8"?>
<sst xmlns="http://schemas.openxmlformats.org/spreadsheetml/2006/main" count="91" uniqueCount="48">
  <si>
    <t>#</t>
  </si>
  <si>
    <t>samuSaoebis da danaxarjebis dasaxeleba</t>
  </si>
  <si>
    <t>ganz. erT.</t>
  </si>
  <si>
    <t>raodenoba</t>
  </si>
  <si>
    <t>masala</t>
  </si>
  <si>
    <t>xelfasi</t>
  </si>
  <si>
    <t>transporti (meqanizmebi)</t>
  </si>
  <si>
    <t>Rirebuleba</t>
  </si>
  <si>
    <t>ganz. erT-ze</t>
  </si>
  <si>
    <t>sul</t>
  </si>
  <si>
    <t>მ2</t>
  </si>
  <si>
    <t>ჯამი</t>
  </si>
  <si>
    <t>ზედნადები ხარჯი</t>
  </si>
  <si>
    <t>მოგება</t>
  </si>
  <si>
    <t>სულ ჯამი</t>
  </si>
  <si>
    <t>ტრანსპორტირების ხარჯი</t>
  </si>
  <si>
    <t xml:space="preserve">მიწის ექსკავაცია </t>
  </si>
  <si>
    <t>მ3</t>
  </si>
  <si>
    <t xml:space="preserve"> იატაკის ფილის ქვეშ ბალასტის ფენის მოწყობა</t>
  </si>
  <si>
    <t>ბეტონი ბ-25</t>
  </si>
  <si>
    <t>არმატურა A-I</t>
  </si>
  <si>
    <t>არმატურა A-III</t>
  </si>
  <si>
    <t>საყალიბე სისტემა</t>
  </si>
  <si>
    <t>დამხმარე მასალა</t>
  </si>
  <si>
    <t>მოსამზადებელი ბეტონის მოწყობა</t>
  </si>
  <si>
    <t>ბეტონი ბ-15</t>
  </si>
  <si>
    <t>ტ</t>
  </si>
  <si>
    <t>ლარი</t>
  </si>
  <si>
    <t>ლითონ-კონსტრუქციების მოწყობა</t>
  </si>
  <si>
    <t>კუთხოვანა  100*100*7</t>
  </si>
  <si>
    <t>კგ</t>
  </si>
  <si>
    <t>ლითონ-კონსტრუქციების დამუშავება, დაგრუნტვა და შეღებვა ანტიკოროზიული საღებავით</t>
  </si>
  <si>
    <t>საწვიმარი ღარების და მილების მოწყობა</t>
  </si>
  <si>
    <t>მეტალო პლასტმასის კარ-ფანჯრების მოწყობა</t>
  </si>
  <si>
    <t>სენდვიჩ-პანელებით კედლების შეფუთვა 100 მმ (60 წუთიანი ცეცხლმედეგობით)</t>
  </si>
  <si>
    <t>სენდვიჩ-პანელებით სახურავის შეფუთვა 100 მმ (60 წუთიანი ცეცხლმედეგობით)</t>
  </si>
  <si>
    <t xml:space="preserve"> უკუჩაყრა საძირკვლებში   ბალასტით</t>
  </si>
  <si>
    <t>წერტილოვანი საძირკვლების  ქვეშ ღორღის ფენის მოწყობა</t>
  </si>
  <si>
    <t>შესასველი ორ ფრთიანი ჭიშკარის მოწყობა ლითნის კარკასზე სენდვიჩ პანელებით</t>
  </si>
  <si>
    <t>ლენტური საძირკვლის მოწყობა</t>
  </si>
  <si>
    <t>რკინა-ბეტონის კედლების მოწყობა (პანდუსის გათვალისწინებით)</t>
  </si>
  <si>
    <t>ორმაგი არმირებით (12მმ არმატურა ბიჯი 20სმ) ბეტონის მოპრიალებული იატაკის მოწყობა სისქით 20სმ</t>
  </si>
  <si>
    <t>შველერი #16</t>
  </si>
  <si>
    <t>შველერი #27</t>
  </si>
  <si>
    <t>ჩასაყოლებელი დეტალები</t>
  </si>
  <si>
    <t>მილკვადრატი 120*120*4</t>
  </si>
  <si>
    <t>მილკვადრატი 60*60*4</t>
  </si>
  <si>
    <t>BoQ
სენდვიჩ პანელის სასაწყობე შენობა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</si>
</sst>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₾_-;\-* #,##0.00\ _₾_-;_-* &quot;-&quot;??\ _₾_-;_-@_-"/>
    <numFmt numFmtId="165" formatCode="0.0%"/>
    <numFmt numFmtId="166" formatCode="_-* #,##0.00\ _₽_-;\-* #,##0.00\ _₽_-;_-* &quot;-&quot;??\ _₽_-;_-@_-"/>
    <numFmt numFmtId="167" formatCode="_-* #,##0.00\ [$₾-437]_-;\-* #,##0.00\ [$₾-437]_-;_-* &quot;-&quot;??\ [$₾-437]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0"/>
      <name val="AcadNusx"/>
    </font>
    <font>
      <sz val="10"/>
      <color theme="0"/>
      <name val="AcadNusx"/>
    </font>
    <font>
      <sz val="10"/>
      <name val="Helv"/>
    </font>
    <font>
      <sz val="10"/>
      <color theme="0"/>
      <name val="Arial"/>
      <family val="2"/>
      <charset val="204"/>
    </font>
    <font>
      <sz val="9"/>
      <name val="Arial"/>
      <family val="2"/>
    </font>
    <font>
      <b/>
      <sz val="10"/>
      <name val="AcadNusx"/>
    </font>
    <font>
      <b/>
      <sz val="10"/>
      <color theme="1"/>
      <name val="AcadNusx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top"/>
    </xf>
    <xf numFmtId="0" fontId="8" fillId="5" borderId="19" xfId="0" applyFont="1" applyFill="1" applyBorder="1" applyAlignment="1">
      <alignment vertical="top" wrapText="1"/>
    </xf>
    <xf numFmtId="0" fontId="8" fillId="5" borderId="19" xfId="0" applyFont="1" applyFill="1" applyBorder="1" applyAlignment="1">
      <alignment horizontal="center" vertical="center"/>
    </xf>
    <xf numFmtId="0" fontId="10" fillId="0" borderId="0" xfId="0" applyFont="1"/>
    <xf numFmtId="0" fontId="0" fillId="0" borderId="22" xfId="0" applyBorder="1"/>
    <xf numFmtId="165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16" xfId="0" applyBorder="1"/>
    <xf numFmtId="9" fontId="0" fillId="0" borderId="16" xfId="0" applyNumberFormat="1" applyBorder="1" applyAlignment="1">
      <alignment horizontal="center"/>
    </xf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wrapText="1"/>
    </xf>
    <xf numFmtId="0" fontId="6" fillId="3" borderId="15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4" borderId="13" xfId="0" applyNumberForma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0" fillId="5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13" xfId="0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167" fontId="0" fillId="0" borderId="13" xfId="0" applyNumberFormat="1" applyBorder="1" applyAlignment="1">
      <alignment horizontal="center" vertical="center"/>
    </xf>
    <xf numFmtId="167" fontId="0" fillId="0" borderId="13" xfId="0" applyNumberFormat="1" applyBorder="1"/>
    <xf numFmtId="167" fontId="0" fillId="4" borderId="13" xfId="0" applyNumberFormat="1" applyFill="1" applyBorder="1" applyAlignment="1">
      <alignment horizontal="center" vertical="center"/>
    </xf>
    <xf numFmtId="167" fontId="0" fillId="4" borderId="13" xfId="0" applyNumberFormat="1" applyFill="1" applyBorder="1" applyAlignment="1">
      <alignment vertical="center"/>
    </xf>
    <xf numFmtId="167" fontId="0" fillId="0" borderId="13" xfId="0" applyNumberFormat="1" applyBorder="1" applyAlignment="1">
      <alignment vertical="center"/>
    </xf>
    <xf numFmtId="167" fontId="8" fillId="5" borderId="19" xfId="0" applyNumberFormat="1" applyFont="1" applyFill="1" applyBorder="1" applyAlignment="1">
      <alignment horizontal="center" vertical="top"/>
    </xf>
    <xf numFmtId="167" fontId="8" fillId="5" borderId="19" xfId="0" applyNumberFormat="1" applyFont="1" applyFill="1" applyBorder="1" applyAlignment="1">
      <alignment horizontal="center" vertical="center" wrapText="1"/>
    </xf>
    <xf numFmtId="167" fontId="8" fillId="5" borderId="20" xfId="0" applyNumberFormat="1" applyFont="1" applyFill="1" applyBorder="1" applyAlignment="1">
      <alignment horizontal="center" vertical="center"/>
    </xf>
    <xf numFmtId="167" fontId="9" fillId="5" borderId="19" xfId="0" applyNumberFormat="1" applyFont="1" applyFill="1" applyBorder="1"/>
    <xf numFmtId="167" fontId="0" fillId="0" borderId="22" xfId="0" applyNumberFormat="1" applyBorder="1"/>
    <xf numFmtId="167" fontId="0" fillId="0" borderId="14" xfId="0" applyNumberFormat="1" applyBorder="1"/>
    <xf numFmtId="167" fontId="0" fillId="0" borderId="23" xfId="0" applyNumberFormat="1" applyBorder="1"/>
    <xf numFmtId="167" fontId="0" fillId="0" borderId="16" xfId="0" applyNumberFormat="1" applyBorder="1"/>
    <xf numFmtId="167" fontId="0" fillId="0" borderId="17" xfId="0" applyNumberFormat="1" applyBorder="1"/>
    <xf numFmtId="167" fontId="10" fillId="5" borderId="19" xfId="0" applyNumberFormat="1" applyFont="1" applyFill="1" applyBorder="1"/>
    <xf numFmtId="167" fontId="10" fillId="5" borderId="20" xfId="1" applyNumberFormat="1" applyFont="1" applyFill="1" applyBorder="1"/>
    <xf numFmtId="0" fontId="4" fillId="3" borderId="13" xfId="0" applyFont="1" applyFill="1" applyBorder="1" applyAlignment="1">
      <alignment horizontal="center" vertical="center" wrapText="1"/>
    </xf>
    <xf numFmtId="167" fontId="0" fillId="0" borderId="13" xfId="0" applyNumberFormat="1" applyFill="1" applyBorder="1" applyAlignment="1">
      <alignment vertical="center"/>
    </xf>
    <xf numFmtId="2" fontId="6" fillId="3" borderId="16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center" vertical="top"/>
    </xf>
    <xf numFmtId="2" fontId="0" fillId="0" borderId="22" xfId="0" applyNumberFormat="1" applyBorder="1"/>
    <xf numFmtId="2" fontId="0" fillId="0" borderId="13" xfId="0" applyNumberFormat="1" applyBorder="1"/>
    <xf numFmtId="2" fontId="0" fillId="0" borderId="16" xfId="0" applyNumberFormat="1" applyBorder="1"/>
    <xf numFmtId="2" fontId="10" fillId="5" borderId="19" xfId="0" applyNumberFormat="1" applyFont="1" applyFill="1" applyBorder="1"/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BDDF-4A08-4354-8E27-E00C140BFF13}">
  <dimension ref="A1:O60"/>
  <sheetViews>
    <sheetView tabSelected="1" workbookViewId="0">
      <selection activeCell="C7" sqref="C7"/>
    </sheetView>
  </sheetViews>
  <sheetFormatPr defaultRowHeight="15" x14ac:dyDescent="0.25"/>
  <cols>
    <col min="1" max="1" width="2.85546875" style="35" bestFit="1" customWidth="1"/>
    <col min="2" max="2" width="1" customWidth="1"/>
    <col min="3" max="3" width="54.42578125" style="26" customWidth="1"/>
    <col min="4" max="4" width="10.5703125" bestFit="1" customWidth="1"/>
    <col min="5" max="5" width="10.7109375" bestFit="1" customWidth="1"/>
    <col min="6" max="6" width="12.28515625" style="69" bestFit="1" customWidth="1"/>
    <col min="7" max="7" width="12.140625" bestFit="1" customWidth="1"/>
    <col min="8" max="8" width="14.85546875" bestFit="1" customWidth="1"/>
    <col min="9" max="9" width="8.85546875" bestFit="1" customWidth="1"/>
    <col min="10" max="10" width="14.7109375" bestFit="1" customWidth="1"/>
    <col min="11" max="11" width="7.85546875" bestFit="1" customWidth="1"/>
    <col min="12" max="12" width="12.7109375" bestFit="1" customWidth="1"/>
    <col min="13" max="13" width="14.85546875" bestFit="1" customWidth="1"/>
  </cols>
  <sheetData>
    <row r="1" spans="1:13" x14ac:dyDescent="0.25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34.5" customHeight="1" thickBot="1" x14ac:dyDescent="0.3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1" customFormat="1" ht="33" customHeight="1" x14ac:dyDescent="0.25">
      <c r="A3" s="76" t="s">
        <v>0</v>
      </c>
      <c r="B3" s="78"/>
      <c r="C3" s="78" t="s">
        <v>1</v>
      </c>
      <c r="D3" s="78" t="s">
        <v>2</v>
      </c>
      <c r="E3" s="80" t="s">
        <v>3</v>
      </c>
      <c r="F3" s="81"/>
      <c r="G3" s="78" t="s">
        <v>4</v>
      </c>
      <c r="H3" s="78"/>
      <c r="I3" s="78" t="s">
        <v>5</v>
      </c>
      <c r="J3" s="78"/>
      <c r="K3" s="78" t="s">
        <v>6</v>
      </c>
      <c r="L3" s="78"/>
      <c r="M3" s="82" t="s">
        <v>7</v>
      </c>
    </row>
    <row r="4" spans="1:13" s="1" customFormat="1" ht="33" customHeight="1" x14ac:dyDescent="0.25">
      <c r="A4" s="77"/>
      <c r="B4" s="79"/>
      <c r="C4" s="79"/>
      <c r="D4" s="79"/>
      <c r="E4" s="2" t="s">
        <v>8</v>
      </c>
      <c r="F4" s="2" t="s">
        <v>9</v>
      </c>
      <c r="G4" s="2" t="s">
        <v>8</v>
      </c>
      <c r="H4" s="59" t="s">
        <v>9</v>
      </c>
      <c r="I4" s="2" t="s">
        <v>8</v>
      </c>
      <c r="J4" s="59" t="s">
        <v>9</v>
      </c>
      <c r="K4" s="2" t="s">
        <v>8</v>
      </c>
      <c r="L4" s="59" t="s">
        <v>9</v>
      </c>
      <c r="M4" s="83"/>
    </row>
    <row r="5" spans="1:13" s="8" customFormat="1" ht="13.9" customHeight="1" x14ac:dyDescent="0.25">
      <c r="A5" s="27">
        <v>1</v>
      </c>
      <c r="B5" s="3"/>
      <c r="C5" s="4">
        <v>3</v>
      </c>
      <c r="D5" s="5">
        <v>4</v>
      </c>
      <c r="E5" s="3">
        <v>5</v>
      </c>
      <c r="F5" s="61">
        <v>6</v>
      </c>
      <c r="G5" s="3">
        <v>7</v>
      </c>
      <c r="H5" s="6">
        <v>8</v>
      </c>
      <c r="I5" s="3">
        <v>9</v>
      </c>
      <c r="J5" s="6">
        <v>10</v>
      </c>
      <c r="K5" s="3">
        <v>11</v>
      </c>
      <c r="L5" s="3">
        <v>12</v>
      </c>
      <c r="M5" s="7">
        <v>13</v>
      </c>
    </row>
    <row r="6" spans="1:13" x14ac:dyDescent="0.25">
      <c r="A6" s="28"/>
      <c r="B6" s="9"/>
      <c r="C6" s="10"/>
      <c r="D6" s="12"/>
      <c r="E6" s="43"/>
      <c r="F6" s="62"/>
      <c r="G6" s="44"/>
      <c r="H6" s="44"/>
      <c r="I6" s="44"/>
      <c r="J6" s="44"/>
      <c r="K6" s="44"/>
      <c r="L6" s="44"/>
      <c r="M6" s="44"/>
    </row>
    <row r="7" spans="1:13" s="38" customFormat="1" ht="70.5" customHeight="1" x14ac:dyDescent="0.25">
      <c r="A7" s="29">
        <v>1</v>
      </c>
      <c r="B7" s="36"/>
      <c r="C7" s="37" t="s">
        <v>16</v>
      </c>
      <c r="D7" s="11" t="s">
        <v>17</v>
      </c>
      <c r="E7" s="45"/>
      <c r="F7" s="63">
        <f>56*2*2.5</f>
        <v>280</v>
      </c>
      <c r="G7" s="46"/>
      <c r="H7" s="46">
        <f>G7*F7</f>
        <v>0</v>
      </c>
      <c r="I7" s="46"/>
      <c r="J7" s="46">
        <f>I7*F7</f>
        <v>0</v>
      </c>
      <c r="K7" s="46"/>
      <c r="L7" s="46">
        <f>K7*F7</f>
        <v>0</v>
      </c>
      <c r="M7" s="46">
        <f>L7+J7+H7</f>
        <v>0</v>
      </c>
    </row>
    <row r="8" spans="1:13" s="38" customFormat="1" x14ac:dyDescent="0.25">
      <c r="A8" s="39"/>
      <c r="B8" s="40"/>
      <c r="C8" s="41"/>
      <c r="D8" s="12"/>
      <c r="E8" s="43"/>
      <c r="F8" s="62"/>
      <c r="G8" s="47"/>
      <c r="H8" s="47"/>
      <c r="I8" s="47"/>
      <c r="J8" s="47"/>
      <c r="K8" s="47"/>
      <c r="L8" s="47"/>
      <c r="M8" s="47"/>
    </row>
    <row r="9" spans="1:13" s="38" customFormat="1" ht="70.5" customHeight="1" x14ac:dyDescent="0.25">
      <c r="A9" s="29">
        <v>2</v>
      </c>
      <c r="B9" s="36"/>
      <c r="C9" s="37" t="s">
        <v>37</v>
      </c>
      <c r="D9" s="11" t="s">
        <v>17</v>
      </c>
      <c r="E9" s="45"/>
      <c r="F9" s="63">
        <f>56*2*0.2</f>
        <v>22.400000000000002</v>
      </c>
      <c r="G9" s="46"/>
      <c r="H9" s="46">
        <f>G9*F9</f>
        <v>0</v>
      </c>
      <c r="I9" s="46"/>
      <c r="J9" s="46">
        <f>I9*F9</f>
        <v>0</v>
      </c>
      <c r="K9" s="46"/>
      <c r="L9" s="46">
        <f>K9*F9</f>
        <v>0</v>
      </c>
      <c r="M9" s="46">
        <f>L9+J9+H9</f>
        <v>0</v>
      </c>
    </row>
    <row r="10" spans="1:13" s="38" customFormat="1" x14ac:dyDescent="0.25">
      <c r="A10" s="39"/>
      <c r="B10" s="40"/>
      <c r="C10" s="41"/>
      <c r="D10" s="12"/>
      <c r="E10" s="43"/>
      <c r="F10" s="62"/>
      <c r="G10" s="47"/>
      <c r="H10" s="47"/>
      <c r="I10" s="47"/>
      <c r="J10" s="47"/>
      <c r="K10" s="47"/>
      <c r="L10" s="47"/>
      <c r="M10" s="47"/>
    </row>
    <row r="11" spans="1:13" s="38" customFormat="1" ht="70.5" customHeight="1" x14ac:dyDescent="0.25">
      <c r="A11" s="29">
        <v>4</v>
      </c>
      <c r="B11" s="36"/>
      <c r="C11" s="37" t="s">
        <v>24</v>
      </c>
      <c r="D11" s="11" t="s">
        <v>17</v>
      </c>
      <c r="E11" s="45"/>
      <c r="F11" s="63">
        <v>10</v>
      </c>
      <c r="G11" s="46"/>
      <c r="H11" s="46">
        <f>G11*F11</f>
        <v>0</v>
      </c>
      <c r="I11" s="46"/>
      <c r="J11" s="46">
        <f>I11*F11</f>
        <v>0</v>
      </c>
      <c r="K11" s="46"/>
      <c r="L11" s="46">
        <f>K11*F11</f>
        <v>0</v>
      </c>
      <c r="M11" s="46">
        <f>L11+J11+H11</f>
        <v>0</v>
      </c>
    </row>
    <row r="12" spans="1:13" s="38" customFormat="1" x14ac:dyDescent="0.25">
      <c r="A12" s="39"/>
      <c r="B12" s="40"/>
      <c r="C12" s="41" t="s">
        <v>25</v>
      </c>
      <c r="D12" s="12"/>
      <c r="E12" s="43">
        <v>1.02</v>
      </c>
      <c r="F12" s="62">
        <f>E12*F11</f>
        <v>10.199999999999999</v>
      </c>
      <c r="G12" s="60"/>
      <c r="H12" s="60">
        <f t="shared" ref="H12" si="0">G12*F12</f>
        <v>0</v>
      </c>
      <c r="I12" s="60"/>
      <c r="J12" s="60">
        <f t="shared" ref="J12" si="1">I12*F12</f>
        <v>0</v>
      </c>
      <c r="K12" s="60"/>
      <c r="L12" s="60">
        <f t="shared" ref="L12" si="2">K12*F12</f>
        <v>0</v>
      </c>
      <c r="M12" s="60">
        <f t="shared" ref="M12" si="3">L12+J12+H12</f>
        <v>0</v>
      </c>
    </row>
    <row r="13" spans="1:13" s="38" customFormat="1" ht="70.5" customHeight="1" x14ac:dyDescent="0.25">
      <c r="A13" s="29">
        <v>5</v>
      </c>
      <c r="B13" s="36"/>
      <c r="C13" s="37" t="s">
        <v>39</v>
      </c>
      <c r="D13" s="11" t="s">
        <v>17</v>
      </c>
      <c r="E13" s="45"/>
      <c r="F13" s="63">
        <f>41</f>
        <v>41</v>
      </c>
      <c r="G13" s="46"/>
      <c r="H13" s="46">
        <f>G13*F13</f>
        <v>0</v>
      </c>
      <c r="I13" s="46"/>
      <c r="J13" s="46">
        <f>I13*F13</f>
        <v>0</v>
      </c>
      <c r="K13" s="46"/>
      <c r="L13" s="46">
        <f>K13*F13</f>
        <v>0</v>
      </c>
      <c r="M13" s="46">
        <f>L13+J13+H13</f>
        <v>0</v>
      </c>
    </row>
    <row r="14" spans="1:13" s="38" customFormat="1" x14ac:dyDescent="0.25">
      <c r="A14" s="39"/>
      <c r="B14" s="40"/>
      <c r="C14" s="41" t="s">
        <v>19</v>
      </c>
      <c r="D14" s="12" t="s">
        <v>17</v>
      </c>
      <c r="E14" s="43">
        <v>1.02</v>
      </c>
      <c r="F14" s="62">
        <f>E14*F13</f>
        <v>41.82</v>
      </c>
      <c r="G14" s="60"/>
      <c r="H14" s="60">
        <f t="shared" ref="H14:H18" si="4">G14*F14</f>
        <v>0</v>
      </c>
      <c r="I14" s="60"/>
      <c r="J14" s="60">
        <f t="shared" ref="J14:J18" si="5">I14*F14</f>
        <v>0</v>
      </c>
      <c r="K14" s="60"/>
      <c r="L14" s="60">
        <f t="shared" ref="L14:L18" si="6">K14*F14</f>
        <v>0</v>
      </c>
      <c r="M14" s="60">
        <f t="shared" ref="M14:M18" si="7">L14+J14+H14</f>
        <v>0</v>
      </c>
    </row>
    <row r="15" spans="1:13" s="38" customFormat="1" x14ac:dyDescent="0.25">
      <c r="A15" s="39"/>
      <c r="B15" s="40"/>
      <c r="C15" s="41" t="s">
        <v>20</v>
      </c>
      <c r="D15" s="12" t="s">
        <v>26</v>
      </c>
      <c r="E15" s="43"/>
      <c r="F15" s="62">
        <v>1.5</v>
      </c>
      <c r="G15" s="60"/>
      <c r="H15" s="60">
        <f t="shared" si="4"/>
        <v>0</v>
      </c>
      <c r="I15" s="60"/>
      <c r="J15" s="60">
        <f t="shared" si="5"/>
        <v>0</v>
      </c>
      <c r="K15" s="60"/>
      <c r="L15" s="60">
        <f t="shared" si="6"/>
        <v>0</v>
      </c>
      <c r="M15" s="60">
        <f t="shared" si="7"/>
        <v>0</v>
      </c>
    </row>
    <row r="16" spans="1:13" s="38" customFormat="1" x14ac:dyDescent="0.25">
      <c r="A16" s="39"/>
      <c r="B16" s="40"/>
      <c r="C16" s="41" t="s">
        <v>21</v>
      </c>
      <c r="D16" s="12" t="s">
        <v>26</v>
      </c>
      <c r="E16" s="43"/>
      <c r="F16" s="62">
        <v>3.5</v>
      </c>
      <c r="G16" s="60"/>
      <c r="H16" s="60">
        <f t="shared" si="4"/>
        <v>0</v>
      </c>
      <c r="I16" s="60"/>
      <c r="J16" s="60">
        <f t="shared" si="5"/>
        <v>0</v>
      </c>
      <c r="K16" s="60"/>
      <c r="L16" s="60">
        <f t="shared" si="6"/>
        <v>0</v>
      </c>
      <c r="M16" s="60">
        <f t="shared" si="7"/>
        <v>0</v>
      </c>
    </row>
    <row r="17" spans="1:13" s="38" customFormat="1" x14ac:dyDescent="0.25">
      <c r="A17" s="39"/>
      <c r="B17" s="40"/>
      <c r="C17" s="41" t="s">
        <v>22</v>
      </c>
      <c r="D17" s="12" t="s">
        <v>10</v>
      </c>
      <c r="E17" s="43"/>
      <c r="F17" s="62">
        <f>F13</f>
        <v>41</v>
      </c>
      <c r="G17" s="60"/>
      <c r="H17" s="60">
        <f t="shared" si="4"/>
        <v>0</v>
      </c>
      <c r="I17" s="60"/>
      <c r="J17" s="60">
        <f t="shared" si="5"/>
        <v>0</v>
      </c>
      <c r="K17" s="60"/>
      <c r="L17" s="60">
        <f t="shared" si="6"/>
        <v>0</v>
      </c>
      <c r="M17" s="60">
        <f t="shared" si="7"/>
        <v>0</v>
      </c>
    </row>
    <row r="18" spans="1:13" s="38" customFormat="1" x14ac:dyDescent="0.25">
      <c r="A18" s="39"/>
      <c r="B18" s="40"/>
      <c r="C18" s="41" t="s">
        <v>23</v>
      </c>
      <c r="D18" s="12" t="s">
        <v>27</v>
      </c>
      <c r="E18" s="43"/>
      <c r="F18" s="62">
        <f>F13</f>
        <v>41</v>
      </c>
      <c r="G18" s="60"/>
      <c r="H18" s="60">
        <f t="shared" si="4"/>
        <v>0</v>
      </c>
      <c r="I18" s="60"/>
      <c r="J18" s="60">
        <f t="shared" si="5"/>
        <v>0</v>
      </c>
      <c r="K18" s="60"/>
      <c r="L18" s="60">
        <f t="shared" si="6"/>
        <v>0</v>
      </c>
      <c r="M18" s="60">
        <f t="shared" si="7"/>
        <v>0</v>
      </c>
    </row>
    <row r="19" spans="1:13" s="38" customFormat="1" ht="70.5" customHeight="1" x14ac:dyDescent="0.25">
      <c r="A19" s="29">
        <v>2</v>
      </c>
      <c r="B19" s="36"/>
      <c r="C19" s="37" t="s">
        <v>36</v>
      </c>
      <c r="D19" s="11" t="s">
        <v>17</v>
      </c>
      <c r="E19" s="45"/>
      <c r="F19" s="63">
        <v>150</v>
      </c>
      <c r="G19" s="46"/>
      <c r="H19" s="46">
        <f>G19*F19</f>
        <v>0</v>
      </c>
      <c r="I19" s="46"/>
      <c r="J19" s="46">
        <f>I19*F19</f>
        <v>0</v>
      </c>
      <c r="K19" s="46"/>
      <c r="L19" s="46">
        <f>K19*F19</f>
        <v>0</v>
      </c>
      <c r="M19" s="46">
        <f>L19+J19+H19</f>
        <v>0</v>
      </c>
    </row>
    <row r="20" spans="1:13" s="38" customFormat="1" x14ac:dyDescent="0.25">
      <c r="A20" s="39"/>
      <c r="B20" s="40"/>
      <c r="C20" s="41"/>
      <c r="D20" s="12"/>
      <c r="E20" s="43"/>
      <c r="F20" s="62"/>
      <c r="G20" s="47"/>
      <c r="H20" s="47"/>
      <c r="I20" s="47"/>
      <c r="J20" s="47"/>
      <c r="K20" s="47"/>
      <c r="L20" s="47"/>
      <c r="M20" s="47"/>
    </row>
    <row r="21" spans="1:13" s="38" customFormat="1" ht="70.5" customHeight="1" x14ac:dyDescent="0.25">
      <c r="A21" s="29">
        <v>6</v>
      </c>
      <c r="B21" s="36"/>
      <c r="C21" s="37" t="s">
        <v>40</v>
      </c>
      <c r="D21" s="11" t="s">
        <v>17</v>
      </c>
      <c r="E21" s="45"/>
      <c r="F21" s="63">
        <f>(14+3.2+1.6+2.8)*1.15</f>
        <v>24.84</v>
      </c>
      <c r="G21" s="46"/>
      <c r="H21" s="46">
        <f>G21*F21</f>
        <v>0</v>
      </c>
      <c r="I21" s="46"/>
      <c r="J21" s="46">
        <f>I21*F21</f>
        <v>0</v>
      </c>
      <c r="K21" s="46"/>
      <c r="L21" s="46">
        <f>K21*F21</f>
        <v>0</v>
      </c>
      <c r="M21" s="46">
        <f>L21+J21+H21</f>
        <v>0</v>
      </c>
    </row>
    <row r="22" spans="1:13" s="38" customFormat="1" x14ac:dyDescent="0.25">
      <c r="A22" s="39"/>
      <c r="B22" s="40"/>
      <c r="C22" s="41" t="s">
        <v>19</v>
      </c>
      <c r="D22" s="12" t="s">
        <v>17</v>
      </c>
      <c r="E22" s="43">
        <v>1.02</v>
      </c>
      <c r="F22" s="62">
        <f>E22*F21</f>
        <v>25.3368</v>
      </c>
      <c r="G22" s="60"/>
      <c r="H22" s="60">
        <f t="shared" ref="H22:H26" si="8">G22*F22</f>
        <v>0</v>
      </c>
      <c r="I22" s="60"/>
      <c r="J22" s="60">
        <f t="shared" ref="J22:J26" si="9">I22*F22</f>
        <v>0</v>
      </c>
      <c r="K22" s="60"/>
      <c r="L22" s="60">
        <f t="shared" ref="L22:L26" si="10">K22*F22</f>
        <v>0</v>
      </c>
      <c r="M22" s="60">
        <f t="shared" ref="M22:M26" si="11">L22+J22+H22</f>
        <v>0</v>
      </c>
    </row>
    <row r="23" spans="1:13" s="38" customFormat="1" x14ac:dyDescent="0.25">
      <c r="A23" s="39"/>
      <c r="B23" s="40"/>
      <c r="C23" s="41" t="s">
        <v>20</v>
      </c>
      <c r="D23" s="12" t="s">
        <v>26</v>
      </c>
      <c r="E23" s="43"/>
      <c r="F23" s="62">
        <v>0.3</v>
      </c>
      <c r="G23" s="60"/>
      <c r="H23" s="60">
        <f t="shared" si="8"/>
        <v>0</v>
      </c>
      <c r="I23" s="60"/>
      <c r="J23" s="60">
        <f t="shared" si="9"/>
        <v>0</v>
      </c>
      <c r="K23" s="60"/>
      <c r="L23" s="60">
        <f t="shared" si="10"/>
        <v>0</v>
      </c>
      <c r="M23" s="60">
        <f t="shared" si="11"/>
        <v>0</v>
      </c>
    </row>
    <row r="24" spans="1:13" s="38" customFormat="1" x14ac:dyDescent="0.25">
      <c r="A24" s="39"/>
      <c r="B24" s="40"/>
      <c r="C24" s="41" t="s">
        <v>21</v>
      </c>
      <c r="D24" s="12" t="s">
        <v>26</v>
      </c>
      <c r="E24" s="43"/>
      <c r="F24" s="62">
        <v>1.45</v>
      </c>
      <c r="G24" s="60"/>
      <c r="H24" s="60">
        <f t="shared" si="8"/>
        <v>0</v>
      </c>
      <c r="I24" s="60"/>
      <c r="J24" s="60">
        <f t="shared" si="9"/>
        <v>0</v>
      </c>
      <c r="K24" s="60"/>
      <c r="L24" s="60">
        <f t="shared" si="10"/>
        <v>0</v>
      </c>
      <c r="M24" s="60">
        <f t="shared" si="11"/>
        <v>0</v>
      </c>
    </row>
    <row r="25" spans="1:13" s="38" customFormat="1" x14ac:dyDescent="0.25">
      <c r="A25" s="39"/>
      <c r="B25" s="40"/>
      <c r="C25" s="41" t="s">
        <v>22</v>
      </c>
      <c r="D25" s="12" t="s">
        <v>10</v>
      </c>
      <c r="E25" s="43"/>
      <c r="F25" s="62">
        <f>F21</f>
        <v>24.84</v>
      </c>
      <c r="G25" s="60"/>
      <c r="H25" s="60">
        <f t="shared" si="8"/>
        <v>0</v>
      </c>
      <c r="I25" s="60"/>
      <c r="J25" s="60">
        <f t="shared" si="9"/>
        <v>0</v>
      </c>
      <c r="K25" s="60"/>
      <c r="L25" s="60">
        <f t="shared" si="10"/>
        <v>0</v>
      </c>
      <c r="M25" s="60">
        <f t="shared" si="11"/>
        <v>0</v>
      </c>
    </row>
    <row r="26" spans="1:13" s="38" customFormat="1" x14ac:dyDescent="0.25">
      <c r="A26" s="39"/>
      <c r="B26" s="40"/>
      <c r="C26" s="41" t="s">
        <v>23</v>
      </c>
      <c r="D26" s="12" t="s">
        <v>27</v>
      </c>
      <c r="E26" s="43"/>
      <c r="F26" s="62">
        <f>F21</f>
        <v>24.84</v>
      </c>
      <c r="G26" s="60"/>
      <c r="H26" s="60">
        <f t="shared" si="8"/>
        <v>0</v>
      </c>
      <c r="I26" s="60"/>
      <c r="J26" s="60">
        <f t="shared" si="9"/>
        <v>0</v>
      </c>
      <c r="K26" s="60"/>
      <c r="L26" s="60">
        <f t="shared" si="10"/>
        <v>0</v>
      </c>
      <c r="M26" s="60">
        <f t="shared" si="11"/>
        <v>0</v>
      </c>
    </row>
    <row r="27" spans="1:13" s="38" customFormat="1" ht="70.5" customHeight="1" x14ac:dyDescent="0.25">
      <c r="A27" s="29">
        <v>3</v>
      </c>
      <c r="B27" s="36"/>
      <c r="C27" s="37" t="s">
        <v>18</v>
      </c>
      <c r="D27" s="11" t="s">
        <v>17</v>
      </c>
      <c r="E27" s="45"/>
      <c r="F27" s="63">
        <f>212*1.5</f>
        <v>318</v>
      </c>
      <c r="G27" s="46"/>
      <c r="H27" s="46">
        <f>G27*F27</f>
        <v>0</v>
      </c>
      <c r="I27" s="46"/>
      <c r="J27" s="46">
        <f>I27*F27</f>
        <v>0</v>
      </c>
      <c r="K27" s="46"/>
      <c r="L27" s="46">
        <f>K27*F27</f>
        <v>0</v>
      </c>
      <c r="M27" s="46">
        <f>L27+J27+H27</f>
        <v>0</v>
      </c>
    </row>
    <row r="28" spans="1:13" s="38" customFormat="1" x14ac:dyDescent="0.25">
      <c r="A28" s="39"/>
      <c r="B28" s="40"/>
      <c r="C28" s="41"/>
      <c r="D28" s="12"/>
      <c r="E28" s="43"/>
      <c r="F28" s="62"/>
      <c r="G28" s="47"/>
      <c r="H28" s="47"/>
      <c r="I28" s="47"/>
      <c r="J28" s="47"/>
      <c r="K28" s="47"/>
      <c r="L28" s="47"/>
      <c r="M28" s="47"/>
    </row>
    <row r="29" spans="1:13" s="38" customFormat="1" ht="70.5" customHeight="1" x14ac:dyDescent="0.25">
      <c r="A29" s="29">
        <v>3</v>
      </c>
      <c r="B29" s="36"/>
      <c r="C29" s="37" t="s">
        <v>41</v>
      </c>
      <c r="D29" s="11" t="s">
        <v>10</v>
      </c>
      <c r="E29" s="45"/>
      <c r="F29" s="63">
        <v>212</v>
      </c>
      <c r="G29" s="46"/>
      <c r="H29" s="46">
        <f>G29*F29</f>
        <v>0</v>
      </c>
      <c r="I29" s="46"/>
      <c r="J29" s="46">
        <f>I29*F29</f>
        <v>0</v>
      </c>
      <c r="K29" s="46"/>
      <c r="L29" s="46">
        <f>K29*F29</f>
        <v>0</v>
      </c>
      <c r="M29" s="46">
        <f>L29+J29+H29</f>
        <v>0</v>
      </c>
    </row>
    <row r="30" spans="1:13" s="38" customFormat="1" x14ac:dyDescent="0.25">
      <c r="A30" s="39"/>
      <c r="B30" s="40"/>
      <c r="C30" s="41"/>
      <c r="D30" s="12"/>
      <c r="E30" s="43"/>
      <c r="F30" s="62"/>
      <c r="G30" s="47"/>
      <c r="H30" s="47"/>
      <c r="I30" s="47"/>
      <c r="J30" s="47"/>
      <c r="K30" s="47"/>
      <c r="L30" s="47"/>
      <c r="M30" s="47"/>
    </row>
    <row r="31" spans="1:13" s="38" customFormat="1" ht="70.5" customHeight="1" x14ac:dyDescent="0.25">
      <c r="A31" s="29">
        <v>7</v>
      </c>
      <c r="B31" s="36"/>
      <c r="C31" s="37" t="s">
        <v>28</v>
      </c>
      <c r="D31" s="11" t="s">
        <v>26</v>
      </c>
      <c r="E31" s="45"/>
      <c r="F31" s="63">
        <f>SUM(F32:F37)/1000</f>
        <v>17.175750000000001</v>
      </c>
      <c r="G31" s="46"/>
      <c r="H31" s="46">
        <f>G31*F31</f>
        <v>0</v>
      </c>
      <c r="I31" s="46"/>
      <c r="J31" s="46">
        <f>I31*F31</f>
        <v>0</v>
      </c>
      <c r="K31" s="46"/>
      <c r="L31" s="46">
        <f>K31*F31</f>
        <v>0</v>
      </c>
      <c r="M31" s="46">
        <f>L31+J31+H31</f>
        <v>0</v>
      </c>
    </row>
    <row r="32" spans="1:13" s="38" customFormat="1" x14ac:dyDescent="0.25">
      <c r="A32" s="39"/>
      <c r="B32" s="40"/>
      <c r="C32" s="41" t="s">
        <v>42</v>
      </c>
      <c r="D32" s="12" t="s">
        <v>30</v>
      </c>
      <c r="E32" s="43"/>
      <c r="F32" s="62">
        <v>6200</v>
      </c>
      <c r="G32" s="47"/>
      <c r="H32" s="60">
        <f t="shared" ref="H32:H38" si="12">G32*F32</f>
        <v>0</v>
      </c>
      <c r="I32" s="60"/>
      <c r="J32" s="60">
        <f t="shared" ref="J32:J38" si="13">I32*F32</f>
        <v>0</v>
      </c>
      <c r="K32" s="60"/>
      <c r="L32" s="60">
        <f t="shared" ref="L32:L38" si="14">K32*F32</f>
        <v>0</v>
      </c>
      <c r="M32" s="60">
        <f t="shared" ref="M32:M38" si="15">L32+J32+H32</f>
        <v>0</v>
      </c>
    </row>
    <row r="33" spans="1:13" s="38" customFormat="1" x14ac:dyDescent="0.25">
      <c r="A33" s="39"/>
      <c r="B33" s="40"/>
      <c r="C33" s="41" t="s">
        <v>43</v>
      </c>
      <c r="D33" s="12" t="s">
        <v>30</v>
      </c>
      <c r="E33" s="43"/>
      <c r="F33" s="62">
        <v>5740</v>
      </c>
      <c r="G33" s="47"/>
      <c r="H33" s="60">
        <f t="shared" si="12"/>
        <v>0</v>
      </c>
      <c r="I33" s="60"/>
      <c r="J33" s="60">
        <f t="shared" si="13"/>
        <v>0</v>
      </c>
      <c r="K33" s="60"/>
      <c r="L33" s="60">
        <f t="shared" si="14"/>
        <v>0</v>
      </c>
      <c r="M33" s="60">
        <f t="shared" si="15"/>
        <v>0</v>
      </c>
    </row>
    <row r="34" spans="1:13" s="38" customFormat="1" x14ac:dyDescent="0.25">
      <c r="A34" s="39"/>
      <c r="B34" s="40"/>
      <c r="C34" s="41" t="s">
        <v>44</v>
      </c>
      <c r="D34" s="12" t="s">
        <v>30</v>
      </c>
      <c r="E34" s="43"/>
      <c r="F34" s="62">
        <f>(1346+648+651)*1.15</f>
        <v>3041.7499999999995</v>
      </c>
      <c r="G34" s="47"/>
      <c r="H34" s="60">
        <f t="shared" si="12"/>
        <v>0</v>
      </c>
      <c r="I34" s="60"/>
      <c r="J34" s="60">
        <f t="shared" si="13"/>
        <v>0</v>
      </c>
      <c r="K34" s="60"/>
      <c r="L34" s="60">
        <f t="shared" si="14"/>
        <v>0</v>
      </c>
      <c r="M34" s="60">
        <f t="shared" si="15"/>
        <v>0</v>
      </c>
    </row>
    <row r="35" spans="1:13" s="38" customFormat="1" x14ac:dyDescent="0.25">
      <c r="A35" s="39"/>
      <c r="B35" s="40"/>
      <c r="C35" s="41" t="s">
        <v>29</v>
      </c>
      <c r="D35" s="12" t="s">
        <v>30</v>
      </c>
      <c r="E35" s="43"/>
      <c r="F35" s="62">
        <v>748</v>
      </c>
      <c r="G35" s="47"/>
      <c r="H35" s="60">
        <f t="shared" si="12"/>
        <v>0</v>
      </c>
      <c r="I35" s="60"/>
      <c r="J35" s="60">
        <f t="shared" si="13"/>
        <v>0</v>
      </c>
      <c r="K35" s="60"/>
      <c r="L35" s="60">
        <f t="shared" si="14"/>
        <v>0</v>
      </c>
      <c r="M35" s="60">
        <f t="shared" si="15"/>
        <v>0</v>
      </c>
    </row>
    <row r="36" spans="1:13" s="38" customFormat="1" x14ac:dyDescent="0.25">
      <c r="A36" s="39"/>
      <c r="B36" s="40"/>
      <c r="C36" s="41" t="s">
        <v>45</v>
      </c>
      <c r="D36" s="12" t="s">
        <v>30</v>
      </c>
      <c r="E36" s="43"/>
      <c r="F36" s="62">
        <v>1000</v>
      </c>
      <c r="G36" s="47"/>
      <c r="H36" s="60">
        <f t="shared" si="12"/>
        <v>0</v>
      </c>
      <c r="I36" s="60"/>
      <c r="J36" s="60">
        <f t="shared" si="13"/>
        <v>0</v>
      </c>
      <c r="K36" s="60"/>
      <c r="L36" s="60">
        <f t="shared" si="14"/>
        <v>0</v>
      </c>
      <c r="M36" s="60">
        <f t="shared" si="15"/>
        <v>0</v>
      </c>
    </row>
    <row r="37" spans="1:13" s="38" customFormat="1" x14ac:dyDescent="0.25">
      <c r="A37" s="39"/>
      <c r="B37" s="40"/>
      <c r="C37" s="41" t="s">
        <v>46</v>
      </c>
      <c r="D37" s="12" t="s">
        <v>30</v>
      </c>
      <c r="E37" s="43"/>
      <c r="F37" s="62">
        <v>446</v>
      </c>
      <c r="G37" s="47"/>
      <c r="H37" s="60">
        <f t="shared" si="12"/>
        <v>0</v>
      </c>
      <c r="I37" s="60"/>
      <c r="J37" s="60">
        <f t="shared" si="13"/>
        <v>0</v>
      </c>
      <c r="K37" s="60"/>
      <c r="L37" s="60">
        <f t="shared" si="14"/>
        <v>0</v>
      </c>
      <c r="M37" s="60">
        <f t="shared" si="15"/>
        <v>0</v>
      </c>
    </row>
    <row r="38" spans="1:13" s="38" customFormat="1" x14ac:dyDescent="0.25">
      <c r="A38" s="39"/>
      <c r="B38" s="40"/>
      <c r="C38" s="41" t="s">
        <v>23</v>
      </c>
      <c r="D38" s="12" t="s">
        <v>27</v>
      </c>
      <c r="E38" s="43"/>
      <c r="F38" s="62">
        <f>F31</f>
        <v>17.175750000000001</v>
      </c>
      <c r="G38" s="47"/>
      <c r="H38" s="60">
        <f t="shared" si="12"/>
        <v>0</v>
      </c>
      <c r="I38" s="60"/>
      <c r="J38" s="60">
        <f t="shared" si="13"/>
        <v>0</v>
      </c>
      <c r="K38" s="60"/>
      <c r="L38" s="60">
        <f t="shared" si="14"/>
        <v>0</v>
      </c>
      <c r="M38" s="60">
        <f t="shared" si="15"/>
        <v>0</v>
      </c>
    </row>
    <row r="39" spans="1:13" s="38" customFormat="1" x14ac:dyDescent="0.25">
      <c r="A39" s="39"/>
      <c r="B39" s="40"/>
      <c r="C39" s="41"/>
      <c r="D39" s="12"/>
      <c r="E39" s="43"/>
      <c r="F39" s="62"/>
      <c r="G39" s="47"/>
      <c r="H39" s="47"/>
      <c r="I39" s="47"/>
      <c r="J39" s="47"/>
      <c r="K39" s="47"/>
      <c r="L39" s="47"/>
      <c r="M39" s="47"/>
    </row>
    <row r="40" spans="1:13" s="38" customFormat="1" ht="70.5" customHeight="1" x14ac:dyDescent="0.25">
      <c r="A40" s="29">
        <v>8</v>
      </c>
      <c r="B40" s="36"/>
      <c r="C40" s="37" t="s">
        <v>31</v>
      </c>
      <c r="D40" s="11" t="s">
        <v>26</v>
      </c>
      <c r="E40" s="45"/>
      <c r="F40" s="63">
        <f>F31</f>
        <v>17.175750000000001</v>
      </c>
      <c r="G40" s="46"/>
      <c r="H40" s="46">
        <f>G40*F40</f>
        <v>0</v>
      </c>
      <c r="I40" s="46"/>
      <c r="J40" s="46">
        <f>I40*F40</f>
        <v>0</v>
      </c>
      <c r="K40" s="46"/>
      <c r="L40" s="46">
        <f>K40*F40</f>
        <v>0</v>
      </c>
      <c r="M40" s="46">
        <f>L40+J40+H40</f>
        <v>0</v>
      </c>
    </row>
    <row r="41" spans="1:13" s="38" customFormat="1" x14ac:dyDescent="0.25">
      <c r="A41" s="39"/>
      <c r="B41" s="40"/>
      <c r="C41" s="42"/>
      <c r="D41" s="12"/>
      <c r="E41" s="43"/>
      <c r="F41" s="62"/>
      <c r="G41" s="47"/>
      <c r="H41" s="47"/>
      <c r="I41" s="47"/>
      <c r="J41" s="47"/>
      <c r="K41" s="47"/>
      <c r="L41" s="47"/>
      <c r="M41" s="47"/>
    </row>
    <row r="42" spans="1:13" s="38" customFormat="1" ht="70.5" customHeight="1" x14ac:dyDescent="0.25">
      <c r="A42" s="29">
        <v>11</v>
      </c>
      <c r="B42" s="36"/>
      <c r="C42" s="37" t="s">
        <v>35</v>
      </c>
      <c r="D42" s="11" t="s">
        <v>10</v>
      </c>
      <c r="E42" s="45"/>
      <c r="F42" s="63">
        <f>212*1.3</f>
        <v>275.60000000000002</v>
      </c>
      <c r="G42" s="46"/>
      <c r="H42" s="46">
        <f>G42*F42</f>
        <v>0</v>
      </c>
      <c r="I42" s="46"/>
      <c r="J42" s="46">
        <f>I42*F42</f>
        <v>0</v>
      </c>
      <c r="K42" s="46"/>
      <c r="L42" s="46">
        <f>K42*F42</f>
        <v>0</v>
      </c>
      <c r="M42" s="46">
        <f>L42+J42+H42</f>
        <v>0</v>
      </c>
    </row>
    <row r="43" spans="1:13" s="38" customFormat="1" x14ac:dyDescent="0.25">
      <c r="A43" s="39"/>
      <c r="B43" s="40"/>
      <c r="C43" s="42"/>
      <c r="D43" s="12"/>
      <c r="E43" s="43"/>
      <c r="F43" s="62"/>
      <c r="G43" s="47"/>
      <c r="H43" s="47"/>
      <c r="I43" s="47"/>
      <c r="J43" s="47"/>
      <c r="K43" s="47"/>
      <c r="L43" s="47"/>
      <c r="M43" s="47"/>
    </row>
    <row r="44" spans="1:13" s="38" customFormat="1" ht="70.5" customHeight="1" x14ac:dyDescent="0.25">
      <c r="A44" s="29">
        <v>12</v>
      </c>
      <c r="B44" s="36"/>
      <c r="C44" s="37" t="s">
        <v>34</v>
      </c>
      <c r="D44" s="11" t="s">
        <v>10</v>
      </c>
      <c r="E44" s="45"/>
      <c r="F44" s="63">
        <f>(13.9+14.3+13.9+14.3)*7</f>
        <v>394.80000000000007</v>
      </c>
      <c r="G44" s="46"/>
      <c r="H44" s="46">
        <f>G44*F44</f>
        <v>0</v>
      </c>
      <c r="I44" s="46"/>
      <c r="J44" s="46">
        <f>I44*F44</f>
        <v>0</v>
      </c>
      <c r="K44" s="46"/>
      <c r="L44" s="46">
        <f>K44*F44</f>
        <v>0</v>
      </c>
      <c r="M44" s="46">
        <f>L44+J44+H44</f>
        <v>0</v>
      </c>
    </row>
    <row r="45" spans="1:13" s="38" customFormat="1" x14ac:dyDescent="0.25">
      <c r="A45" s="39"/>
      <c r="B45" s="40"/>
      <c r="C45" s="42"/>
      <c r="D45" s="12"/>
      <c r="E45" s="43"/>
      <c r="F45" s="62"/>
      <c r="G45" s="47"/>
      <c r="H45" s="47"/>
      <c r="I45" s="47"/>
      <c r="J45" s="47"/>
      <c r="K45" s="47"/>
      <c r="L45" s="47"/>
      <c r="M45" s="47"/>
    </row>
    <row r="46" spans="1:13" s="38" customFormat="1" ht="70.5" customHeight="1" x14ac:dyDescent="0.25">
      <c r="A46" s="29">
        <v>13</v>
      </c>
      <c r="B46" s="36"/>
      <c r="C46" s="37" t="s">
        <v>33</v>
      </c>
      <c r="D46" s="11" t="s">
        <v>10</v>
      </c>
      <c r="E46" s="45"/>
      <c r="F46" s="63">
        <f>0.8*28</f>
        <v>22.400000000000002</v>
      </c>
      <c r="G46" s="46"/>
      <c r="H46" s="46">
        <f>G46*F46</f>
        <v>0</v>
      </c>
      <c r="I46" s="46"/>
      <c r="J46" s="46">
        <f>I46*F46</f>
        <v>0</v>
      </c>
      <c r="K46" s="46"/>
      <c r="L46" s="46">
        <f>K46*F46</f>
        <v>0</v>
      </c>
      <c r="M46" s="46">
        <f>L46+J46+H46</f>
        <v>0</v>
      </c>
    </row>
    <row r="47" spans="1:13" s="38" customFormat="1" x14ac:dyDescent="0.25">
      <c r="A47" s="39"/>
      <c r="B47" s="40"/>
      <c r="C47" s="42"/>
      <c r="D47" s="12"/>
      <c r="E47" s="43"/>
      <c r="F47" s="62"/>
      <c r="G47" s="47"/>
      <c r="H47" s="47"/>
      <c r="I47" s="47"/>
      <c r="J47" s="47"/>
      <c r="K47" s="47"/>
      <c r="L47" s="47"/>
      <c r="M47" s="47"/>
    </row>
    <row r="48" spans="1:13" s="38" customFormat="1" ht="70.5" customHeight="1" x14ac:dyDescent="0.25">
      <c r="A48" s="29">
        <v>13</v>
      </c>
      <c r="B48" s="36"/>
      <c r="C48" s="37" t="s">
        <v>38</v>
      </c>
      <c r="D48" s="11" t="s">
        <v>10</v>
      </c>
      <c r="E48" s="45"/>
      <c r="F48" s="63">
        <v>15</v>
      </c>
      <c r="G48" s="46"/>
      <c r="H48" s="46">
        <f>G48*F48</f>
        <v>0</v>
      </c>
      <c r="I48" s="46"/>
      <c r="J48" s="46">
        <f>I48*F48</f>
        <v>0</v>
      </c>
      <c r="K48" s="46"/>
      <c r="L48" s="46">
        <f>K48*F48</f>
        <v>0</v>
      </c>
      <c r="M48" s="46">
        <f>L48+J48+H48</f>
        <v>0</v>
      </c>
    </row>
    <row r="49" spans="1:15" s="38" customFormat="1" x14ac:dyDescent="0.25">
      <c r="A49" s="39"/>
      <c r="B49" s="40"/>
      <c r="C49" s="42"/>
      <c r="D49" s="12"/>
      <c r="E49" s="43"/>
      <c r="F49" s="62"/>
      <c r="G49" s="47"/>
      <c r="H49" s="47"/>
      <c r="I49" s="47"/>
      <c r="J49" s="47"/>
      <c r="K49" s="47"/>
      <c r="L49" s="47"/>
      <c r="M49" s="47"/>
    </row>
    <row r="50" spans="1:15" s="38" customFormat="1" ht="70.5" customHeight="1" x14ac:dyDescent="0.25">
      <c r="A50" s="29">
        <v>14</v>
      </c>
      <c r="B50" s="36"/>
      <c r="C50" s="37" t="s">
        <v>32</v>
      </c>
      <c r="D50" s="11" t="s">
        <v>10</v>
      </c>
      <c r="E50" s="45"/>
      <c r="F50" s="63">
        <f>7*4+14+14+17</f>
        <v>73</v>
      </c>
      <c r="G50" s="46"/>
      <c r="H50" s="46">
        <f>G50*F50</f>
        <v>0</v>
      </c>
      <c r="I50" s="46"/>
      <c r="J50" s="46">
        <f>I50*F50</f>
        <v>0</v>
      </c>
      <c r="K50" s="46"/>
      <c r="L50" s="46">
        <f>K50*F50</f>
        <v>0</v>
      </c>
      <c r="M50" s="46">
        <f>L50+J50+H50</f>
        <v>0</v>
      </c>
    </row>
    <row r="51" spans="1:15" s="38" customFormat="1" ht="15.75" thickBot="1" x14ac:dyDescent="0.3">
      <c r="A51" s="39"/>
      <c r="B51" s="40"/>
      <c r="C51" s="42"/>
      <c r="D51" s="12"/>
      <c r="E51" s="43"/>
      <c r="F51" s="62"/>
      <c r="G51" s="47"/>
      <c r="H51" s="47"/>
      <c r="I51" s="47"/>
      <c r="J51" s="47"/>
      <c r="K51" s="47"/>
      <c r="L51" s="47"/>
      <c r="M51" s="47"/>
    </row>
    <row r="52" spans="1:15" s="16" customFormat="1" ht="15.75" thickBot="1" x14ac:dyDescent="0.3">
      <c r="A52" s="30"/>
      <c r="B52" s="13"/>
      <c r="C52" s="14" t="s">
        <v>11</v>
      </c>
      <c r="D52" s="15"/>
      <c r="E52" s="48"/>
      <c r="F52" s="64"/>
      <c r="G52" s="49"/>
      <c r="H52" s="50">
        <f>SUM(H6:H45)</f>
        <v>0</v>
      </c>
      <c r="I52" s="48"/>
      <c r="J52" s="50">
        <f>SUM(J6:J45)</f>
        <v>0</v>
      </c>
      <c r="K52" s="51"/>
      <c r="L52" s="50">
        <f>SUM(L6:L45)</f>
        <v>0</v>
      </c>
      <c r="M52" s="50">
        <f>SUM(M6:M45)</f>
        <v>0</v>
      </c>
    </row>
    <row r="53" spans="1:15" x14ac:dyDescent="0.25">
      <c r="A53" s="31"/>
      <c r="B53" s="17"/>
      <c r="C53" s="17" t="s">
        <v>15</v>
      </c>
      <c r="D53" s="18">
        <v>1.4999999999999999E-2</v>
      </c>
      <c r="E53" s="52"/>
      <c r="F53" s="65"/>
      <c r="G53" s="52"/>
      <c r="H53" s="52"/>
      <c r="I53" s="52"/>
      <c r="J53" s="52"/>
      <c r="K53" s="52"/>
      <c r="L53" s="52"/>
      <c r="M53" s="53">
        <f>D53*M52</f>
        <v>0</v>
      </c>
    </row>
    <row r="54" spans="1:15" x14ac:dyDescent="0.25">
      <c r="A54" s="32"/>
      <c r="B54" s="9"/>
      <c r="C54" s="9" t="s">
        <v>11</v>
      </c>
      <c r="D54" s="19"/>
      <c r="E54" s="44"/>
      <c r="F54" s="66"/>
      <c r="G54" s="44"/>
      <c r="H54" s="44"/>
      <c r="I54" s="44"/>
      <c r="J54" s="44"/>
      <c r="K54" s="44"/>
      <c r="L54" s="44"/>
      <c r="M54" s="54">
        <f>M53+M52</f>
        <v>0</v>
      </c>
    </row>
    <row r="55" spans="1:15" x14ac:dyDescent="0.25">
      <c r="A55" s="31"/>
      <c r="B55" s="17"/>
      <c r="C55" s="17" t="s">
        <v>12</v>
      </c>
      <c r="D55" s="20">
        <v>0.1</v>
      </c>
      <c r="E55" s="52"/>
      <c r="F55" s="65"/>
      <c r="G55" s="52"/>
      <c r="H55" s="52"/>
      <c r="I55" s="52"/>
      <c r="J55" s="52"/>
      <c r="K55" s="52"/>
      <c r="L55" s="52"/>
      <c r="M55" s="53">
        <f>D55*M54</f>
        <v>0</v>
      </c>
    </row>
    <row r="56" spans="1:15" x14ac:dyDescent="0.25">
      <c r="A56" s="32"/>
      <c r="B56" s="9"/>
      <c r="C56" s="9" t="s">
        <v>11</v>
      </c>
      <c r="D56" s="19"/>
      <c r="E56" s="44"/>
      <c r="F56" s="66"/>
      <c r="G56" s="44"/>
      <c r="H56" s="44"/>
      <c r="I56" s="44"/>
      <c r="J56" s="44"/>
      <c r="K56" s="44"/>
      <c r="L56" s="44"/>
      <c r="M56" s="54">
        <f>M55+M54</f>
        <v>0</v>
      </c>
    </row>
    <row r="57" spans="1:15" x14ac:dyDescent="0.25">
      <c r="A57" s="33"/>
      <c r="B57" s="21"/>
      <c r="C57" s="21" t="s">
        <v>13</v>
      </c>
      <c r="D57" s="22">
        <v>0.08</v>
      </c>
      <c r="E57" s="55"/>
      <c r="F57" s="67"/>
      <c r="G57" s="55"/>
      <c r="H57" s="55"/>
      <c r="I57" s="55"/>
      <c r="J57" s="55"/>
      <c r="K57" s="55"/>
      <c r="L57" s="55"/>
      <c r="M57" s="56">
        <f>D57*M56</f>
        <v>0</v>
      </c>
    </row>
    <row r="58" spans="1:15" x14ac:dyDescent="0.25">
      <c r="A58" s="32"/>
      <c r="B58" s="9"/>
      <c r="C58" s="9" t="s">
        <v>11</v>
      </c>
      <c r="D58" s="19"/>
      <c r="E58" s="44"/>
      <c r="F58" s="66"/>
      <c r="G58" s="44"/>
      <c r="H58" s="44"/>
      <c r="I58" s="44"/>
      <c r="J58" s="44"/>
      <c r="K58" s="44"/>
      <c r="L58" s="44"/>
      <c r="M58" s="54">
        <f>M57+M56</f>
        <v>0</v>
      </c>
    </row>
    <row r="59" spans="1:15" ht="15.75" thickBot="1" x14ac:dyDescent="0.3">
      <c r="A59" s="33"/>
      <c r="B59" s="21"/>
      <c r="C59" s="21" t="s">
        <v>13</v>
      </c>
      <c r="D59" s="22">
        <v>0.18</v>
      </c>
      <c r="E59" s="55"/>
      <c r="F59" s="67"/>
      <c r="G59" s="55"/>
      <c r="H59" s="55"/>
      <c r="I59" s="55"/>
      <c r="J59" s="55"/>
      <c r="K59" s="55"/>
      <c r="L59" s="55"/>
      <c r="M59" s="56">
        <f>D59*M58</f>
        <v>0</v>
      </c>
    </row>
    <row r="60" spans="1:15" ht="15.75" thickBot="1" x14ac:dyDescent="0.3">
      <c r="A60" s="34"/>
      <c r="B60" s="23"/>
      <c r="C60" s="23" t="s">
        <v>14</v>
      </c>
      <c r="D60" s="24"/>
      <c r="E60" s="57"/>
      <c r="F60" s="68"/>
      <c r="G60" s="57"/>
      <c r="H60" s="57"/>
      <c r="I60" s="57"/>
      <c r="J60" s="57"/>
      <c r="K60" s="57"/>
      <c r="L60" s="57"/>
      <c r="M60" s="58">
        <f>M59+M58</f>
        <v>0</v>
      </c>
      <c r="O60" s="25"/>
    </row>
  </sheetData>
  <mergeCells count="10">
    <mergeCell ref="A1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S E R</dc:creator>
  <cp:lastModifiedBy>Windows User</cp:lastModifiedBy>
  <dcterms:created xsi:type="dcterms:W3CDTF">2021-02-10T07:48:03Z</dcterms:created>
  <dcterms:modified xsi:type="dcterms:W3CDTF">2022-11-01T15:34:00Z</dcterms:modified>
</cp:coreProperties>
</file>